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356" yWindow="15" windowWidth="11340" windowHeight="6795" tabRatio="682" activeTab="0"/>
  </bookViews>
  <sheets>
    <sheet name="Расчет двери(Зеркало)" sheetId="1" r:id="rId1"/>
  </sheets>
  <definedNames>
    <definedName name="_xlnm.Print_Area" localSheetId="0">'Расчет двери(Зеркало)'!$A$1:$L$39</definedName>
  </definedNames>
  <calcPr fullCalcOnLoad="1"/>
</workbook>
</file>

<file path=xl/sharedStrings.xml><?xml version="1.0" encoding="utf-8"?>
<sst xmlns="http://schemas.openxmlformats.org/spreadsheetml/2006/main" count="48" uniqueCount="33">
  <si>
    <t>направляющая верхняя</t>
  </si>
  <si>
    <t>перемычка нижняя (под ролики)</t>
  </si>
  <si>
    <t>направляющая нижняя</t>
  </si>
  <si>
    <t>перемычка верхняя</t>
  </si>
  <si>
    <t>Расчет двери по проему</t>
  </si>
  <si>
    <t>2-х дверный</t>
  </si>
  <si>
    <t>3-х дверный</t>
  </si>
  <si>
    <t xml:space="preserve">Высота </t>
  </si>
  <si>
    <t xml:space="preserve">Ширина </t>
  </si>
  <si>
    <t>резинка под 4мм(общий метраж)</t>
  </si>
  <si>
    <t>демпфер 6мм(общий метраж)</t>
  </si>
  <si>
    <t>метраж</t>
  </si>
  <si>
    <t>цена</t>
  </si>
  <si>
    <t>сумма</t>
  </si>
  <si>
    <t>Итого:</t>
  </si>
  <si>
    <t>Наименование</t>
  </si>
  <si>
    <t>конструктор</t>
  </si>
  <si>
    <t>винт монтажный</t>
  </si>
  <si>
    <t>Пленка</t>
  </si>
  <si>
    <t>к-т роликов стандарт (S20+S33)</t>
  </si>
  <si>
    <t>к-т роликов элит (S70+S73)</t>
  </si>
  <si>
    <t>к-т роликов элит плюс (S90+S73)</t>
  </si>
  <si>
    <t>стопор</t>
  </si>
  <si>
    <t xml:space="preserve">зеркало                                     </t>
  </si>
  <si>
    <t>Перемычка средняя</t>
  </si>
  <si>
    <t>шт</t>
  </si>
  <si>
    <t>Кол-во отделений в одной двери</t>
  </si>
  <si>
    <t xml:space="preserve">Заказ №________  </t>
  </si>
  <si>
    <t>Кол-во отделений</t>
  </si>
  <si>
    <t>4-х дверный</t>
  </si>
  <si>
    <t xml:space="preserve">профиль - ручка 3773 </t>
  </si>
  <si>
    <t>профиль - ручка открытая</t>
  </si>
  <si>
    <t>Цена  дол. Оплата в гривнах по  курсу НБУ на день оплаты.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</si>
</sst>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%"/>
    <numFmt numFmtId="184" formatCode="0.00000"/>
    <numFmt numFmtId="185" formatCode="#,##0.00;[Red]#,##0.00"/>
    <numFmt numFmtId="186" formatCode="#,##0.0&quot;р.&quot;"/>
    <numFmt numFmtId="187" formatCode="#,##0.0_р_."/>
    <numFmt numFmtId="188" formatCode="#,##0.00_р_."/>
    <numFmt numFmtId="189" formatCode="0.0000000"/>
    <numFmt numFmtId="190" formatCode="0.00000000"/>
    <numFmt numFmtId="191" formatCode="0.000000"/>
  </numFmts>
  <fonts count="14">
    <font>
      <sz val="10"/>
      <name val="Arial Cyr"/>
      <family val="0"/>
    </font>
    <font>
      <sz val="10"/>
      <name val="Century Gothic"/>
      <family val="2"/>
    </font>
    <font>
      <b/>
      <sz val="10"/>
      <name val="Century Gothic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b/>
      <sz val="14"/>
      <name val="Century Gothic"/>
      <family val="2"/>
    </font>
    <font>
      <b/>
      <sz val="14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b/>
      <sz val="10"/>
      <color indexed="9"/>
      <name val="Century Gothic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88" fontId="0" fillId="0" borderId="1" xfId="0" applyNumberFormat="1" applyFill="1" applyBorder="1" applyAlignment="1">
      <alignment horizontal="center"/>
    </xf>
    <xf numFmtId="39" fontId="0" fillId="0" borderId="1" xfId="16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2" xfId="0" applyFont="1" applyFill="1" applyBorder="1" applyAlignment="1">
      <alignment/>
    </xf>
    <xf numFmtId="181" fontId="5" fillId="0" borderId="3" xfId="0" applyNumberFormat="1" applyFont="1" applyFill="1" applyBorder="1" applyAlignment="1">
      <alignment horizontal="center"/>
    </xf>
    <xf numFmtId="188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2" fontId="5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181" fontId="0" fillId="0" borderId="1" xfId="0" applyNumberFormat="1" applyBorder="1" applyAlignment="1">
      <alignment/>
    </xf>
    <xf numFmtId="0" fontId="1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8" fontId="0" fillId="0" borderId="2" xfId="0" applyNumberFormat="1" applyFont="1" applyFill="1" applyBorder="1" applyAlignment="1">
      <alignment horizontal="center"/>
    </xf>
    <xf numFmtId="188" fontId="0" fillId="0" borderId="7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R37"/>
  <sheetViews>
    <sheetView tabSelected="1" workbookViewId="0" topLeftCell="A1">
      <selection activeCell="G37" sqref="G37"/>
    </sheetView>
  </sheetViews>
  <sheetFormatPr defaultColWidth="9.00390625" defaultRowHeight="12.75"/>
  <cols>
    <col min="1" max="1" width="33.125" style="0" customWidth="1"/>
    <col min="2" max="2" width="4.875" style="0" customWidth="1"/>
    <col min="3" max="3" width="5.875" style="0" customWidth="1"/>
    <col min="4" max="4" width="5.25390625" style="0" customWidth="1"/>
    <col min="5" max="5" width="5.125" style="0" customWidth="1"/>
    <col min="6" max="6" width="6.00390625" style="0" customWidth="1"/>
    <col min="7" max="7" width="5.75390625" style="0" customWidth="1"/>
    <col min="8" max="8" width="10.25390625" style="0" customWidth="1"/>
    <col min="9" max="9" width="33.25390625" style="0" customWidth="1"/>
    <col min="10" max="10" width="8.75390625" style="0" customWidth="1"/>
    <col min="11" max="11" width="7.75390625" style="0" customWidth="1"/>
    <col min="12" max="12" width="10.125" style="0" customWidth="1"/>
    <col min="13" max="13" width="8.25390625" style="0" customWidth="1"/>
    <col min="14" max="14" width="8.00390625" style="0" customWidth="1"/>
    <col min="15" max="15" width="8.125" style="0" customWidth="1"/>
    <col min="16" max="16" width="8.75390625" style="0" customWidth="1"/>
    <col min="17" max="17" width="7.00390625" style="0" customWidth="1"/>
  </cols>
  <sheetData>
    <row r="1" spans="2:12" ht="15">
      <c r="B1" s="5" t="s">
        <v>4</v>
      </c>
      <c r="C1" s="5"/>
      <c r="D1" s="5"/>
      <c r="E1" s="5"/>
      <c r="F1" s="5"/>
      <c r="G1" s="5"/>
      <c r="H1" s="6"/>
      <c r="I1" s="64"/>
      <c r="J1" s="53"/>
      <c r="K1" s="53"/>
      <c r="L1" s="53"/>
    </row>
    <row r="2" spans="1:18" ht="15">
      <c r="A2" s="15"/>
      <c r="B2" s="7"/>
      <c r="C2" s="7"/>
      <c r="D2" s="7"/>
      <c r="E2" s="7"/>
      <c r="F2" s="7"/>
      <c r="G2" s="7"/>
      <c r="H2" s="7"/>
      <c r="I2" s="65" t="s">
        <v>15</v>
      </c>
      <c r="J2" s="67" t="s">
        <v>5</v>
      </c>
      <c r="K2" s="67"/>
      <c r="L2" s="67"/>
      <c r="M2" s="48" t="s">
        <v>6</v>
      </c>
      <c r="N2" s="49"/>
      <c r="O2" s="50"/>
      <c r="P2" s="48" t="s">
        <v>29</v>
      </c>
      <c r="Q2" s="49"/>
      <c r="R2" s="50"/>
    </row>
    <row r="3" spans="1:18" ht="15">
      <c r="A3" s="16"/>
      <c r="B3" s="68" t="s">
        <v>7</v>
      </c>
      <c r="C3" s="68"/>
      <c r="D3" s="39">
        <v>2830</v>
      </c>
      <c r="E3" s="7"/>
      <c r="F3" s="7"/>
      <c r="G3" s="7"/>
      <c r="H3" s="7"/>
      <c r="I3" s="66"/>
      <c r="J3" s="9" t="s">
        <v>11</v>
      </c>
      <c r="K3" s="9" t="s">
        <v>12</v>
      </c>
      <c r="L3" s="9" t="s">
        <v>13</v>
      </c>
      <c r="M3" s="9" t="s">
        <v>11</v>
      </c>
      <c r="N3" s="9" t="s">
        <v>12</v>
      </c>
      <c r="O3" s="9" t="s">
        <v>13</v>
      </c>
      <c r="P3" s="9" t="s">
        <v>11</v>
      </c>
      <c r="Q3" s="9" t="s">
        <v>12</v>
      </c>
      <c r="R3" s="9" t="s">
        <v>13</v>
      </c>
    </row>
    <row r="4" spans="1:18" ht="15">
      <c r="A4" s="20"/>
      <c r="B4" s="8" t="s">
        <v>8</v>
      </c>
      <c r="C4" s="8"/>
      <c r="D4" s="39">
        <v>2582</v>
      </c>
      <c r="E4" s="7"/>
      <c r="F4" s="7"/>
      <c r="G4" s="7"/>
      <c r="H4" s="7"/>
      <c r="I4" s="2" t="s">
        <v>31</v>
      </c>
      <c r="J4" s="10">
        <f>(B10*4)/1000</f>
        <v>11.16</v>
      </c>
      <c r="K4" s="13">
        <v>5.61</v>
      </c>
      <c r="L4" s="11">
        <f>(J4*K4)</f>
        <v>62.607600000000005</v>
      </c>
      <c r="M4" s="25">
        <f>D10*6/1000</f>
        <v>16.74</v>
      </c>
      <c r="N4" s="13">
        <f>K4</f>
        <v>5.61</v>
      </c>
      <c r="O4" s="36">
        <f>M4*N4</f>
        <v>93.9114</v>
      </c>
      <c r="P4" s="25">
        <f>F10/1000*8</f>
        <v>22.32</v>
      </c>
      <c r="Q4" s="13">
        <f>K4</f>
        <v>5.61</v>
      </c>
      <c r="R4" s="36">
        <f>P4*Q4</f>
        <v>125.21520000000001</v>
      </c>
    </row>
    <row r="5" spans="2:18" ht="13.5">
      <c r="B5" s="7"/>
      <c r="C5" s="7"/>
      <c r="D5" s="7"/>
      <c r="E5" s="7"/>
      <c r="F5" s="7"/>
      <c r="G5" s="7"/>
      <c r="H5" s="7"/>
      <c r="I5" s="2" t="s">
        <v>0</v>
      </c>
      <c r="J5" s="10">
        <f>D4/1000</f>
        <v>2.582</v>
      </c>
      <c r="K5" s="13">
        <v>9.23</v>
      </c>
      <c r="L5" s="12">
        <f aca="true" t="shared" si="0" ref="L5:L10">J5*K5</f>
        <v>23.83186</v>
      </c>
      <c r="M5" s="25">
        <f>D4/1000</f>
        <v>2.582</v>
      </c>
      <c r="N5" s="13">
        <f aca="true" t="shared" si="1" ref="N5:N17">K5</f>
        <v>9.23</v>
      </c>
      <c r="O5" s="36">
        <f aca="true" t="shared" si="2" ref="O5:O17">M5*N5</f>
        <v>23.83186</v>
      </c>
      <c r="P5" s="25">
        <f>D4/1000</f>
        <v>2.582</v>
      </c>
      <c r="Q5" s="13">
        <f aca="true" t="shared" si="3" ref="Q5:Q17">K5</f>
        <v>9.23</v>
      </c>
      <c r="R5" s="36">
        <f aca="true" t="shared" si="4" ref="R5:R17">P5*Q5</f>
        <v>23.83186</v>
      </c>
    </row>
    <row r="6" spans="2:18" ht="13.5">
      <c r="B6" s="7"/>
      <c r="C6" s="7"/>
      <c r="D6" s="7"/>
      <c r="E6" s="7"/>
      <c r="F6" s="7"/>
      <c r="G6" s="7"/>
      <c r="H6" s="7"/>
      <c r="I6" s="2" t="s">
        <v>2</v>
      </c>
      <c r="J6" s="10">
        <f>D4/1000</f>
        <v>2.582</v>
      </c>
      <c r="K6" s="13">
        <v>3.57</v>
      </c>
      <c r="L6" s="12">
        <f t="shared" si="0"/>
        <v>9.21774</v>
      </c>
      <c r="M6" s="25">
        <f>D4/1000</f>
        <v>2.582</v>
      </c>
      <c r="N6" s="13">
        <f t="shared" si="1"/>
        <v>3.57</v>
      </c>
      <c r="O6" s="36">
        <f t="shared" si="2"/>
        <v>9.21774</v>
      </c>
      <c r="P6" s="25">
        <f>D4/1000</f>
        <v>2.582</v>
      </c>
      <c r="Q6" s="13">
        <f t="shared" si="3"/>
        <v>3.57</v>
      </c>
      <c r="R6" s="36">
        <f t="shared" si="4"/>
        <v>9.21774</v>
      </c>
    </row>
    <row r="7" spans="9:18" ht="13.5">
      <c r="I7" s="3" t="s">
        <v>1</v>
      </c>
      <c r="J7" s="10">
        <f>(B13*2)/1000</f>
        <v>2.478</v>
      </c>
      <c r="K7" s="13">
        <v>6.42</v>
      </c>
      <c r="L7" s="12">
        <f t="shared" si="0"/>
        <v>15.908760000000001</v>
      </c>
      <c r="M7" s="25">
        <f>D13*3/1000</f>
        <v>2.447</v>
      </c>
      <c r="N7" s="13">
        <f t="shared" si="1"/>
        <v>6.42</v>
      </c>
      <c r="O7" s="36">
        <f t="shared" si="2"/>
        <v>15.70974</v>
      </c>
      <c r="P7" s="38">
        <f>F13*4/1000</f>
        <v>2.416</v>
      </c>
      <c r="Q7" s="13">
        <f t="shared" si="3"/>
        <v>6.42</v>
      </c>
      <c r="R7" s="36">
        <f t="shared" si="4"/>
        <v>15.51072</v>
      </c>
    </row>
    <row r="8" spans="1:18" ht="18">
      <c r="A8" s="54" t="s">
        <v>27</v>
      </c>
      <c r="B8" s="55"/>
      <c r="C8" s="55"/>
      <c r="D8" s="55"/>
      <c r="E8" s="55"/>
      <c r="F8" s="55"/>
      <c r="G8" s="56"/>
      <c r="H8" s="45" t="s">
        <v>28</v>
      </c>
      <c r="I8" s="2" t="s">
        <v>3</v>
      </c>
      <c r="J8" s="10">
        <f>(B14*2)/1000</f>
        <v>2.478</v>
      </c>
      <c r="K8" s="13">
        <v>3.52</v>
      </c>
      <c r="L8" s="12">
        <f t="shared" si="0"/>
        <v>8.722560000000001</v>
      </c>
      <c r="M8" s="25">
        <f>D14*3/1000</f>
        <v>2.447</v>
      </c>
      <c r="N8" s="13">
        <f t="shared" si="1"/>
        <v>3.52</v>
      </c>
      <c r="O8" s="36">
        <f t="shared" si="2"/>
        <v>8.61344</v>
      </c>
      <c r="P8" s="38">
        <f>F14*4/1000</f>
        <v>2.416</v>
      </c>
      <c r="Q8" s="13">
        <f t="shared" si="3"/>
        <v>3.52</v>
      </c>
      <c r="R8" s="36">
        <f t="shared" si="4"/>
        <v>8.50432</v>
      </c>
    </row>
    <row r="9" spans="1:18" ht="13.5">
      <c r="A9" s="1"/>
      <c r="B9" s="69" t="s">
        <v>5</v>
      </c>
      <c r="C9" s="70"/>
      <c r="D9" s="69" t="s">
        <v>6</v>
      </c>
      <c r="E9" s="70"/>
      <c r="F9" s="57" t="s">
        <v>29</v>
      </c>
      <c r="G9" s="57"/>
      <c r="H9" s="45"/>
      <c r="I9" s="2" t="s">
        <v>9</v>
      </c>
      <c r="J9" s="21">
        <f>B15/1000</f>
        <v>25.948</v>
      </c>
      <c r="K9" s="13">
        <v>0.7</v>
      </c>
      <c r="L9" s="12">
        <f t="shared" si="0"/>
        <v>18.1636</v>
      </c>
      <c r="M9" s="37">
        <f>D15/1000</f>
        <v>31.302</v>
      </c>
      <c r="N9" s="13">
        <f t="shared" si="1"/>
        <v>0.7</v>
      </c>
      <c r="O9" s="36">
        <f t="shared" si="2"/>
        <v>21.911399999999997</v>
      </c>
      <c r="P9" s="36">
        <f>F15/1000</f>
        <v>36.656</v>
      </c>
      <c r="Q9" s="13">
        <f t="shared" si="3"/>
        <v>0.7</v>
      </c>
      <c r="R9" s="36">
        <f t="shared" si="4"/>
        <v>25.6592</v>
      </c>
    </row>
    <row r="10" spans="1:18" ht="13.5">
      <c r="A10" s="2" t="s">
        <v>30</v>
      </c>
      <c r="B10" s="58">
        <f>D3-40</f>
        <v>2790</v>
      </c>
      <c r="C10" s="59"/>
      <c r="D10" s="58">
        <f>D3-40</f>
        <v>2790</v>
      </c>
      <c r="E10" s="59"/>
      <c r="F10" s="46">
        <f>D3-40</f>
        <v>2790</v>
      </c>
      <c r="G10" s="46"/>
      <c r="I10" s="2" t="s">
        <v>10</v>
      </c>
      <c r="J10" s="26">
        <f>B16/1000</f>
        <v>11.22</v>
      </c>
      <c r="K10" s="13"/>
      <c r="L10" s="11">
        <f t="shared" si="0"/>
        <v>0</v>
      </c>
      <c r="M10" s="36">
        <f>D16/1000</f>
        <v>16.8</v>
      </c>
      <c r="N10" s="13">
        <f t="shared" si="1"/>
        <v>0</v>
      </c>
      <c r="O10" s="36">
        <f t="shared" si="2"/>
        <v>0</v>
      </c>
      <c r="P10" s="36">
        <f>F16/1000</f>
        <v>22.38</v>
      </c>
      <c r="Q10" s="13">
        <f t="shared" si="3"/>
        <v>0</v>
      </c>
      <c r="R10" s="36">
        <f t="shared" si="4"/>
        <v>0</v>
      </c>
    </row>
    <row r="11" spans="1:18" ht="13.5">
      <c r="A11" s="2" t="s">
        <v>0</v>
      </c>
      <c r="B11" s="46">
        <f>D4</f>
        <v>2582</v>
      </c>
      <c r="C11" s="46"/>
      <c r="D11" s="46">
        <f>D4</f>
        <v>2582</v>
      </c>
      <c r="E11" s="46"/>
      <c r="F11" s="46">
        <f>D4</f>
        <v>2582</v>
      </c>
      <c r="G11" s="46"/>
      <c r="I11" s="2" t="s">
        <v>19</v>
      </c>
      <c r="J11" s="10"/>
      <c r="K11" s="13"/>
      <c r="L11" s="11"/>
      <c r="M11" s="25"/>
      <c r="N11" s="13"/>
      <c r="O11" s="36"/>
      <c r="P11" s="25"/>
      <c r="Q11" s="13"/>
      <c r="R11" s="36"/>
    </row>
    <row r="12" spans="1:18" ht="12.75" customHeight="1">
      <c r="A12" s="2" t="s">
        <v>2</v>
      </c>
      <c r="B12" s="46">
        <f>D4</f>
        <v>2582</v>
      </c>
      <c r="C12" s="46"/>
      <c r="D12" s="46">
        <f>D4</f>
        <v>2582</v>
      </c>
      <c r="E12" s="46"/>
      <c r="F12" s="46">
        <f>D4</f>
        <v>2582</v>
      </c>
      <c r="G12" s="46"/>
      <c r="I12" s="2" t="s">
        <v>20</v>
      </c>
      <c r="J12" s="10"/>
      <c r="K12" s="13"/>
      <c r="L12" s="11"/>
      <c r="M12" s="25"/>
      <c r="N12" s="13"/>
      <c r="O12" s="36"/>
      <c r="P12" s="25"/>
      <c r="Q12" s="13"/>
      <c r="R12" s="36"/>
    </row>
    <row r="13" spans="1:18" ht="13.5">
      <c r="A13" s="3" t="s">
        <v>1</v>
      </c>
      <c r="B13" s="46">
        <f>(D4-104)/2</f>
        <v>1239</v>
      </c>
      <c r="C13" s="46"/>
      <c r="D13" s="46">
        <f>(D4-135)/3</f>
        <v>815.6666666666666</v>
      </c>
      <c r="E13" s="46"/>
      <c r="F13" s="46">
        <f>(D4-166)/4</f>
        <v>604</v>
      </c>
      <c r="G13" s="46"/>
      <c r="I13" s="2" t="s">
        <v>21</v>
      </c>
      <c r="J13" s="10">
        <v>2</v>
      </c>
      <c r="K13" s="13">
        <v>4.05</v>
      </c>
      <c r="L13" s="11">
        <f>J13*K13</f>
        <v>8.1</v>
      </c>
      <c r="M13" s="25">
        <v>3</v>
      </c>
      <c r="N13" s="13">
        <f t="shared" si="1"/>
        <v>4.05</v>
      </c>
      <c r="O13" s="36">
        <f t="shared" si="2"/>
        <v>12.149999999999999</v>
      </c>
      <c r="P13" s="25">
        <v>4</v>
      </c>
      <c r="Q13" s="13">
        <f t="shared" si="3"/>
        <v>4.05</v>
      </c>
      <c r="R13" s="36">
        <f t="shared" si="4"/>
        <v>16.2</v>
      </c>
    </row>
    <row r="14" spans="1:18" ht="12" customHeight="1">
      <c r="A14" s="2" t="s">
        <v>3</v>
      </c>
      <c r="B14" s="46">
        <f>(D4-104)/2</f>
        <v>1239</v>
      </c>
      <c r="C14" s="46"/>
      <c r="D14" s="46">
        <f>(D4-135)/3</f>
        <v>815.6666666666666</v>
      </c>
      <c r="E14" s="46"/>
      <c r="F14" s="46">
        <f>(D4-166)/4</f>
        <v>604</v>
      </c>
      <c r="G14" s="46"/>
      <c r="I14" s="2" t="s">
        <v>17</v>
      </c>
      <c r="J14" s="10">
        <v>8</v>
      </c>
      <c r="K14" s="13"/>
      <c r="L14" s="11">
        <f>J14*K14</f>
        <v>0</v>
      </c>
      <c r="M14" s="25">
        <v>12</v>
      </c>
      <c r="N14" s="13">
        <f t="shared" si="1"/>
        <v>0</v>
      </c>
      <c r="O14" s="36">
        <f t="shared" si="2"/>
        <v>0</v>
      </c>
      <c r="P14" s="25">
        <v>16</v>
      </c>
      <c r="Q14" s="13">
        <f t="shared" si="3"/>
        <v>0</v>
      </c>
      <c r="R14" s="36">
        <f t="shared" si="4"/>
        <v>0</v>
      </c>
    </row>
    <row r="15" spans="1:18" ht="12.75" customHeight="1">
      <c r="A15" s="2" t="s">
        <v>9</v>
      </c>
      <c r="B15" s="47">
        <f>((((B10*2))-40)+B13*2+B17*2*(H18-1))*2</f>
        <v>25948</v>
      </c>
      <c r="C15" s="47"/>
      <c r="D15" s="47">
        <f>((((D10*2))-40)+D13*2+D17*2*(H18-1))*3</f>
        <v>31302</v>
      </c>
      <c r="E15" s="47"/>
      <c r="F15" s="47">
        <f>((((F10*2))-40)+F13*2+F17*2*(H18-1))*4</f>
        <v>36656</v>
      </c>
      <c r="G15" s="47"/>
      <c r="I15" s="2" t="s">
        <v>22</v>
      </c>
      <c r="J15" s="10">
        <v>2</v>
      </c>
      <c r="K15" s="13">
        <v>0.84</v>
      </c>
      <c r="L15" s="11">
        <f>J15*K15</f>
        <v>1.68</v>
      </c>
      <c r="M15" s="25">
        <v>3</v>
      </c>
      <c r="N15" s="13">
        <f t="shared" si="1"/>
        <v>0.84</v>
      </c>
      <c r="O15" s="36">
        <f t="shared" si="2"/>
        <v>2.52</v>
      </c>
      <c r="P15" s="25">
        <v>4</v>
      </c>
      <c r="Q15" s="13">
        <f t="shared" si="3"/>
        <v>0.84</v>
      </c>
      <c r="R15" s="36">
        <f t="shared" si="4"/>
        <v>3.36</v>
      </c>
    </row>
    <row r="16" spans="1:18" ht="12.75" customHeight="1">
      <c r="A16" s="2" t="s">
        <v>10</v>
      </c>
      <c r="B16" s="47">
        <f>B10*4+60</f>
        <v>11220</v>
      </c>
      <c r="C16" s="47"/>
      <c r="D16" s="47">
        <f>B10*6+60</f>
        <v>16800</v>
      </c>
      <c r="E16" s="47"/>
      <c r="F16" s="47">
        <f>D10*8+60</f>
        <v>22380</v>
      </c>
      <c r="G16" s="47"/>
      <c r="I16" s="2" t="str">
        <f>A18</f>
        <v>зеркало                                     </v>
      </c>
      <c r="J16" s="26"/>
      <c r="K16" s="14"/>
      <c r="L16" s="11"/>
      <c r="M16" s="36"/>
      <c r="N16" s="13"/>
      <c r="O16" s="36"/>
      <c r="P16" s="36"/>
      <c r="Q16" s="13"/>
      <c r="R16" s="36"/>
    </row>
    <row r="17" spans="1:18" ht="12.75" customHeight="1">
      <c r="A17" s="2" t="s">
        <v>24</v>
      </c>
      <c r="B17" s="62">
        <f>(D4-104)/2</f>
        <v>1239</v>
      </c>
      <c r="C17" s="63"/>
      <c r="D17" s="62">
        <f>(D4-135)/3</f>
        <v>815.6666666666666</v>
      </c>
      <c r="E17" s="63"/>
      <c r="F17" s="47">
        <f>(D4-166)/4</f>
        <v>604</v>
      </c>
      <c r="G17" s="47"/>
      <c r="I17" s="17" t="str">
        <f>A17</f>
        <v>Перемычка средняя</v>
      </c>
      <c r="J17" s="18">
        <f>B17*2/1000*(H18-1)</f>
        <v>4.956</v>
      </c>
      <c r="K17" s="14">
        <v>3</v>
      </c>
      <c r="L17" s="11">
        <f>J17*K17</f>
        <v>14.868000000000002</v>
      </c>
      <c r="M17" s="38">
        <f>D17/1000*3*(H18-1)</f>
        <v>4.894</v>
      </c>
      <c r="N17" s="13">
        <f t="shared" si="1"/>
        <v>3</v>
      </c>
      <c r="O17" s="36">
        <f t="shared" si="2"/>
        <v>14.682</v>
      </c>
      <c r="P17" s="25">
        <f>F17/1000*4*(H18-1)</f>
        <v>4.832</v>
      </c>
      <c r="Q17" s="13">
        <f t="shared" si="3"/>
        <v>3</v>
      </c>
      <c r="R17" s="36">
        <f t="shared" si="4"/>
        <v>14.495999999999999</v>
      </c>
    </row>
    <row r="18" spans="1:18" ht="12.75">
      <c r="A18" s="2" t="s">
        <v>23</v>
      </c>
      <c r="B18" s="4">
        <f>(B10-63-(6*(H18-1)))/H18</f>
        <v>905</v>
      </c>
      <c r="C18" s="4">
        <f>B13+12</f>
        <v>1251</v>
      </c>
      <c r="D18" s="4">
        <f>(B10-63-(6*(H18-1)))/H18</f>
        <v>905</v>
      </c>
      <c r="E18" s="4">
        <f>D13+12</f>
        <v>827.6666666666666</v>
      </c>
      <c r="F18" s="4">
        <f>(D10-63-(6*(H18-1)))/H18</f>
        <v>905</v>
      </c>
      <c r="G18" s="4">
        <f>F13+12</f>
        <v>616</v>
      </c>
      <c r="H18" s="40">
        <v>3</v>
      </c>
      <c r="I18" s="17" t="s">
        <v>18</v>
      </c>
      <c r="J18" s="27"/>
      <c r="K18" s="14"/>
      <c r="L18" s="19"/>
      <c r="M18" s="25"/>
      <c r="N18" s="14"/>
      <c r="O18" s="36"/>
      <c r="P18" s="25"/>
      <c r="Q18" s="14"/>
      <c r="R18" s="36"/>
    </row>
    <row r="19" spans="1:18" ht="13.5">
      <c r="A19" s="30" t="s">
        <v>26</v>
      </c>
      <c r="B19" s="28">
        <f>H18</f>
        <v>3</v>
      </c>
      <c r="C19" s="29" t="s">
        <v>25</v>
      </c>
      <c r="I19" s="76" t="s">
        <v>14</v>
      </c>
      <c r="J19" s="78"/>
      <c r="K19" s="79"/>
      <c r="L19" s="74">
        <f>SUM(L4:L17)</f>
        <v>163.10011999999998</v>
      </c>
      <c r="M19" s="44"/>
      <c r="N19" s="71"/>
      <c r="O19" s="51">
        <f>SUM(O4:O18)</f>
        <v>202.54757999999998</v>
      </c>
      <c r="P19" s="53"/>
      <c r="Q19" s="53"/>
      <c r="R19" s="51">
        <f>SUM(R4:R18)</f>
        <v>241.99504000000002</v>
      </c>
    </row>
    <row r="20" spans="1:18" ht="6" customHeight="1">
      <c r="A20" s="22"/>
      <c r="C20" s="23"/>
      <c r="D20" s="60"/>
      <c r="E20" s="61"/>
      <c r="F20" s="24"/>
      <c r="G20" s="24"/>
      <c r="I20" s="77"/>
      <c r="J20" s="80"/>
      <c r="K20" s="81"/>
      <c r="L20" s="75"/>
      <c r="M20" s="72"/>
      <c r="N20" s="73"/>
      <c r="O20" s="52"/>
      <c r="P20" s="53"/>
      <c r="Q20" s="53"/>
      <c r="R20" s="52"/>
    </row>
    <row r="21" spans="12:17" ht="12.75">
      <c r="L21" s="41"/>
      <c r="Q21" s="32"/>
    </row>
    <row r="22" spans="1:18" ht="12.75">
      <c r="A22" s="20" t="s">
        <v>32</v>
      </c>
      <c r="I22" s="31" t="s">
        <v>16</v>
      </c>
      <c r="L22" s="42"/>
      <c r="M22" s="32"/>
      <c r="N22" s="32"/>
      <c r="O22" s="43"/>
      <c r="P22" s="32"/>
      <c r="Q22" s="32"/>
      <c r="R22" s="43"/>
    </row>
    <row r="23" spans="1:18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6.5" customHeight="1">
      <c r="A25" s="3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2.75">
      <c r="A27" s="32"/>
      <c r="B27" s="32"/>
      <c r="C27" s="32"/>
      <c r="D27" s="32"/>
      <c r="E27" s="32"/>
      <c r="F27" s="32"/>
      <c r="G27" s="32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2.75">
      <c r="A28" s="34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12.75">
      <c r="A29" s="32"/>
      <c r="B29" s="32"/>
      <c r="C29" s="32"/>
      <c r="D29" s="32"/>
      <c r="E29" s="32"/>
      <c r="F29" s="32"/>
      <c r="G29" s="32"/>
      <c r="H29" s="32"/>
      <c r="I29" s="35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</sheetData>
  <mergeCells count="43">
    <mergeCell ref="D14:E14"/>
    <mergeCell ref="D15:E15"/>
    <mergeCell ref="B14:C14"/>
    <mergeCell ref="B15:C15"/>
    <mergeCell ref="M2:O2"/>
    <mergeCell ref="M19:N20"/>
    <mergeCell ref="O19:O20"/>
    <mergeCell ref="D17:E17"/>
    <mergeCell ref="D11:E11"/>
    <mergeCell ref="D12:E12"/>
    <mergeCell ref="L19:L20"/>
    <mergeCell ref="I19:I20"/>
    <mergeCell ref="D16:E16"/>
    <mergeCell ref="J19:K20"/>
    <mergeCell ref="D20:E20"/>
    <mergeCell ref="B17:C17"/>
    <mergeCell ref="B16:C16"/>
    <mergeCell ref="I1:L1"/>
    <mergeCell ref="I2:I3"/>
    <mergeCell ref="J2:L2"/>
    <mergeCell ref="B3:C3"/>
    <mergeCell ref="D13:E13"/>
    <mergeCell ref="B9:C9"/>
    <mergeCell ref="D9:E9"/>
    <mergeCell ref="D10:E10"/>
    <mergeCell ref="B10:C10"/>
    <mergeCell ref="B11:C11"/>
    <mergeCell ref="B12:C12"/>
    <mergeCell ref="F17:G17"/>
    <mergeCell ref="B13:C13"/>
    <mergeCell ref="P2:R2"/>
    <mergeCell ref="R19:R20"/>
    <mergeCell ref="P19:Q20"/>
    <mergeCell ref="A8:G8"/>
    <mergeCell ref="F9:G9"/>
    <mergeCell ref="F10:G10"/>
    <mergeCell ref="F11:G11"/>
    <mergeCell ref="F12:G12"/>
    <mergeCell ref="H8:H9"/>
    <mergeCell ref="F14:G14"/>
    <mergeCell ref="F15:G15"/>
    <mergeCell ref="F16:G16"/>
    <mergeCell ref="F13:G1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cp:lastPrinted>2011-02-18T11:04:04Z</cp:lastPrinted>
  <dcterms:created xsi:type="dcterms:W3CDTF">2002-03-22T17:28:22Z</dcterms:created>
  <dcterms:modified xsi:type="dcterms:W3CDTF">2011-08-01T13:51:55Z</dcterms:modified>
  <cp:category/>
  <cp:version/>
  <cp:contentType/>
  <cp:contentStatus/>
</cp:coreProperties>
</file>